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 NOT USE\FINANCE\MQMI\RECYCLAGE\2018\"/>
    </mc:Choice>
  </mc:AlternateContent>
  <xr:revisionPtr revIDLastSave="0" documentId="13_ncr:1_{3352274D-29A6-46AE-986A-F5D639949404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Étapes" sheetId="7" r:id="rId1"/>
    <sheet name="Déclaration tonnage" sheetId="5" r:id="rId2"/>
    <sheet name="Tirage annuel et nb moyen pages" sheetId="8" r:id="rId3"/>
  </sheets>
  <externalReferences>
    <externalReference r:id="rId4"/>
    <externalReference r:id="rId5"/>
    <externalReference r:id="rId6"/>
  </externalReferences>
  <definedNames>
    <definedName name="_xlnm.Print_Area" localSheetId="1">'Déclaration tonnage'!$A$2:$O$34</definedName>
    <definedName name="_xlnm.Print_Area" localSheetId="2">'Tirage annuel et nb moyen pages'!$A$2:$F$20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8" l="1"/>
  <c r="D18" i="8"/>
  <c r="D17" i="8"/>
  <c r="D13" i="8"/>
  <c r="D12" i="8"/>
  <c r="D11" i="8"/>
  <c r="D7" i="8"/>
  <c r="D6" i="8"/>
  <c r="D5" i="8"/>
  <c r="E11" i="8"/>
  <c r="E5" i="8"/>
  <c r="G26" i="5" l="1"/>
  <c r="G21" i="5"/>
  <c r="F29" i="5"/>
  <c r="F26" i="5"/>
  <c r="F21" i="5"/>
  <c r="N12" i="5" l="1"/>
  <c r="M12" i="5"/>
  <c r="L12" i="5"/>
  <c r="K12" i="5"/>
  <c r="J12" i="5"/>
  <c r="I12" i="5"/>
  <c r="H12" i="5"/>
  <c r="G12" i="5"/>
  <c r="F12" i="5"/>
  <c r="E12" i="5"/>
  <c r="D12" i="5"/>
  <c r="C12" i="5"/>
  <c r="N9" i="5"/>
  <c r="M9" i="5"/>
  <c r="L9" i="5"/>
  <c r="K9" i="5"/>
  <c r="J9" i="5"/>
  <c r="I9" i="5"/>
  <c r="H9" i="5"/>
  <c r="G9" i="5"/>
  <c r="F9" i="5"/>
  <c r="E9" i="5"/>
  <c r="D9" i="5"/>
  <c r="C9" i="5"/>
  <c r="N4" i="5"/>
  <c r="M4" i="5"/>
  <c r="L4" i="5"/>
  <c r="K4" i="5"/>
  <c r="J4" i="5"/>
  <c r="I4" i="5"/>
  <c r="H4" i="5"/>
  <c r="G4" i="5"/>
  <c r="F4" i="5"/>
  <c r="E4" i="5"/>
  <c r="D4" i="5"/>
  <c r="C4" i="5"/>
  <c r="C8" i="8" l="1"/>
  <c r="D8" i="8" l="1"/>
  <c r="F17" i="8"/>
  <c r="F11" i="8"/>
  <c r="F5" i="8"/>
  <c r="C20" i="8"/>
  <c r="C14" i="8"/>
  <c r="D14" i="8" l="1"/>
  <c r="D20" i="8"/>
  <c r="D29" i="5"/>
  <c r="D16" i="8" s="1"/>
  <c r="D26" i="5"/>
  <c r="D10" i="8" s="1"/>
  <c r="D21" i="5"/>
  <c r="D4" i="8" s="1"/>
  <c r="O13" i="5"/>
  <c r="O11" i="5"/>
  <c r="O10" i="5"/>
  <c r="O8" i="5"/>
  <c r="O7" i="5"/>
  <c r="O6" i="5"/>
  <c r="O5" i="5"/>
  <c r="O12" i="5"/>
  <c r="O9" i="5"/>
  <c r="N15" i="5"/>
  <c r="M15" i="5"/>
  <c r="L15" i="5"/>
  <c r="K15" i="5"/>
  <c r="J15" i="5"/>
  <c r="I15" i="5"/>
  <c r="H15" i="5"/>
  <c r="G15" i="5"/>
  <c r="F15" i="5"/>
  <c r="E15" i="5"/>
  <c r="D15" i="5"/>
  <c r="C15" i="5"/>
  <c r="F32" i="5" l="1"/>
  <c r="D32" i="5"/>
  <c r="G32" i="5" l="1"/>
  <c r="O4" i="5"/>
  <c r="C27" i="5" l="1"/>
  <c r="C28" i="5"/>
  <c r="C29" i="5"/>
  <c r="C16" i="8" s="1"/>
  <c r="C30" i="5"/>
  <c r="O15" i="5"/>
  <c r="C26" i="5"/>
  <c r="C10" i="8" s="1"/>
  <c r="C21" i="5"/>
  <c r="C22" i="5"/>
  <c r="C25" i="5"/>
  <c r="C24" i="5"/>
  <c r="C23" i="5"/>
  <c r="C32" i="5" l="1"/>
  <c r="E32" i="5" s="1"/>
  <c r="C4" i="8"/>
  <c r="E29" i="5"/>
  <c r="H29" i="5"/>
  <c r="H21" i="5"/>
  <c r="E21" i="5"/>
  <c r="H26" i="5"/>
  <c r="E26" i="5"/>
  <c r="C34" i="5" l="1"/>
  <c r="H32" i="5"/>
</calcChain>
</file>

<file path=xl/sharedStrings.xml><?xml version="1.0" encoding="utf-8"?>
<sst xmlns="http://schemas.openxmlformats.org/spreadsheetml/2006/main" count="147" uniqueCount="66">
  <si>
    <t xml:space="preserve"> 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</si>
  <si>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</si>
  <si>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</si>
  <si>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</si>
  <si>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</si>
  <si>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</si>
  <si>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</si>
  <si>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</si>
  <si>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</si>
  <si>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</si>
  <si>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</si>
  <si>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</si>
  <si>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</si>
  <si>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</si>
  <si>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(9950) Newsprint Stats (-)</t>
  </si>
  <si>
    <t>(JQUE) Journal de Quebec</t>
  </si>
  <si>
    <t xml:space="preserve">    (9950-302) Newspt Usage - Other Paper Stock (IQMI)</t>
  </si>
  <si>
    <t>(JMTL) Journal de Montreal</t>
  </si>
  <si>
    <t>(24HM) 24 Heures</t>
  </si>
  <si>
    <t xml:space="preserve">    (9950-101) Newspt Usage - Other Paper Stock</t>
  </si>
  <si>
    <t>1-</t>
  </si>
  <si>
    <t>2-</t>
  </si>
  <si>
    <t>Changer la période de référence et choisir l'année précédente</t>
  </si>
  <si>
    <t>3-</t>
  </si>
  <si>
    <t>Changer le type de membre pour Leaf Descendants</t>
  </si>
  <si>
    <t>4-</t>
  </si>
  <si>
    <t xml:space="preserve">    (9950-100) Newspt Usage - 45.0 GSM</t>
  </si>
  <si>
    <t xml:space="preserve">    (9950-300) Newspt Usage - 45.0 GSM (IQMI)</t>
  </si>
  <si>
    <t>5-</t>
  </si>
  <si>
    <t>Remplacer les points par des virgules</t>
  </si>
  <si>
    <t>TOTAL (9950)</t>
  </si>
  <si>
    <t>2017 (+)</t>
  </si>
  <si>
    <t>Validation</t>
  </si>
  <si>
    <t>6-</t>
  </si>
  <si>
    <r>
      <t xml:space="preserve">Sortir le rapport suivant dans Prophix: </t>
    </r>
    <r>
      <rPr>
        <i/>
        <sz val="10"/>
        <rFont val="Arial"/>
        <family val="2"/>
      </rPr>
      <t>St-Jerome\Edith\STATS TONNAGE</t>
    </r>
  </si>
  <si>
    <t>Sortir à nouveau le rapport Prophix pour l'année précédente (par exemple si nous avons sorti l'année 2017 au point 2, sortir maintenant l'année 2016)</t>
  </si>
  <si>
    <t>Ce n'est pas nécessaire de sortir avec Leaf Descendants puisque nous voulons le total annuel seulement</t>
  </si>
  <si>
    <t>7-</t>
  </si>
  <si>
    <t>Copier les données dans l'onglet Provision recyclage-escompte aux lignes 31 à 42</t>
  </si>
  <si>
    <t>Déclaré 2017</t>
  </si>
  <si>
    <t xml:space="preserve">Variation </t>
  </si>
  <si>
    <t>8-</t>
  </si>
  <si>
    <t>Copier les valeurs dans l'onglet Déclaration tonnage aux lignes 2 à 13</t>
  </si>
  <si>
    <t>(9945-100) Daily Gross Press Run</t>
  </si>
  <si>
    <t>(9920-130) Total ROP Pages</t>
  </si>
  <si>
    <t>(9920-100) Days Published in Period</t>
  </si>
  <si>
    <t>(9940-191) Gross Circulation SC</t>
  </si>
  <si>
    <t>9-</t>
  </si>
  <si>
    <r>
      <t xml:space="preserve">Sortir le rapport suivant dans Prophix: </t>
    </r>
    <r>
      <rPr>
        <i/>
        <sz val="10"/>
        <rFont val="Arial"/>
        <family val="2"/>
      </rPr>
      <t>St-Jerome\Edith\STATS TIRAGE ANNUEL</t>
    </r>
  </si>
  <si>
    <t>10-</t>
  </si>
  <si>
    <t>Changer les années de référence</t>
  </si>
  <si>
    <t>11-</t>
  </si>
  <si>
    <t>Copier les valeurs dans l'onglet Tirage annuel et nb moyen pages au bas du tableau</t>
  </si>
  <si>
    <t>12-</t>
  </si>
  <si>
    <t>Mettre à jour les lignes 4 à 20 avec les nouvelles données</t>
  </si>
  <si>
    <t>Retour copies</t>
  </si>
  <si>
    <t>13-</t>
  </si>
  <si>
    <t xml:space="preserve">Mettre à jour les retours de copies avec les données du fichier Recyclage quotidiens </t>
  </si>
  <si>
    <t>L'information provient de MD</t>
  </si>
  <si>
    <t>Mettre à jour le lien pour la colonne G (recyclé année précédente - information provient de MD)</t>
  </si>
  <si>
    <t>Rapport Tonnage</t>
  </si>
  <si>
    <t>2018 (+)</t>
  </si>
  <si>
    <t>2018 vs 2017</t>
  </si>
  <si>
    <t>Recyclé 2018</t>
  </si>
  <si>
    <t>Rapport - Tirage annuel</t>
  </si>
  <si>
    <t>Déclaré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</si>
</sst>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#,##0\ _$"/>
    <numFmt numFmtId="166" formatCode="#,##0.00\ _$"/>
    <numFmt numFmtId="167" formatCode="_ * #,##0_)\ _$_ ;_ * \(#,##0\)\ _$_ ;_ * &quot;-&quot;??_)\ _$_ ;_ @_ "/>
    <numFmt numFmtId="168" formatCode="0.000%"/>
    <numFmt numFmtId="169" formatCode="_ * #,##0.0_)\ _$_ ;_ * \(#,##0.0\)\ _$_ ;_ * &quot;-&quot;??_)\ _$_ ;_ @_ 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0" applyNumberFormat="1"/>
    <xf numFmtId="9" fontId="0" fillId="0" borderId="0" xfId="1" applyFont="1"/>
    <xf numFmtId="0" fontId="3" fillId="0" borderId="0" xfId="0" applyFont="1"/>
    <xf numFmtId="43" fontId="0" fillId="0" borderId="0" xfId="0" applyNumberFormat="1"/>
    <xf numFmtId="0" fontId="1" fillId="0" borderId="0" xfId="0" applyFont="1"/>
    <xf numFmtId="0" fontId="6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3" fillId="2" borderId="0" xfId="0" applyNumberFormat="1" applyFont="1" applyFill="1"/>
    <xf numFmtId="9" fontId="3" fillId="2" borderId="0" xfId="1" applyFont="1" applyFill="1"/>
    <xf numFmtId="43" fontId="3" fillId="0" borderId="0" xfId="0" applyNumberFormat="1" applyFont="1"/>
    <xf numFmtId="43" fontId="0" fillId="2" borderId="2" xfId="0" applyNumberFormat="1" applyFill="1" applyBorder="1"/>
    <xf numFmtId="0" fontId="0" fillId="2" borderId="2" xfId="0" applyFill="1" applyBorder="1"/>
    <xf numFmtId="0" fontId="3" fillId="2" borderId="4" xfId="0" applyFont="1" applyFill="1" applyBorder="1" applyAlignment="1">
      <alignment horizontal="center"/>
    </xf>
    <xf numFmtId="43" fontId="1" fillId="2" borderId="2" xfId="0" applyNumberFormat="1" applyFont="1" applyFill="1" applyBorder="1"/>
    <xf numFmtId="166" fontId="3" fillId="2" borderId="3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164" fontId="3" fillId="0" borderId="0" xfId="0" applyNumberFormat="1" applyFont="1"/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center"/>
    </xf>
    <xf numFmtId="167" fontId="0" fillId="0" borderId="0" xfId="5" applyNumberFormat="1" applyFont="1"/>
    <xf numFmtId="168" fontId="0" fillId="0" borderId="0" xfId="1" applyNumberFormat="1" applyFont="1"/>
    <xf numFmtId="43" fontId="0" fillId="0" borderId="0" xfId="5" applyFont="1"/>
    <xf numFmtId="165" fontId="3" fillId="2" borderId="0" xfId="0" applyNumberFormat="1" applyFont="1" applyFill="1"/>
    <xf numFmtId="169" fontId="0" fillId="0" borderId="0" xfId="0" applyNumberFormat="1"/>
    <xf numFmtId="169" fontId="3" fillId="2" borderId="0" xfId="0" applyNumberFormat="1" applyFont="1" applyFill="1"/>
    <xf numFmtId="167" fontId="8" fillId="0" borderId="0" xfId="0" applyNumberFormat="1" applyFont="1"/>
    <xf numFmtId="4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Milliers" xfId="5" builtinId="3"/>
    <cellStyle name="Milliers 2" xfId="2" xr:uid="{00000000-0005-0000-0000-000000000000}"/>
    <cellStyle name="Normal" xfId="0" builtinId="0"/>
    <cellStyle name="Normal 10 10" xfId="3" xr:uid="{00000000-0005-0000-0000-000003000000}"/>
    <cellStyle name="Pourcentage" xfId="1" builtinId="5"/>
    <cellStyle name="Pourcentage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%20NOT%20USE/FINANCE/MQMI/RECYCLAGE/2017/Recyclage%202017%20-%20D&#201;CLAR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nnage%20pour%20Recycle%20M&#233;d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\Recyclage%20-%20Rebuts\Recycle%20Medias\Recyclage%20quotidie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tapes"/>
      <sheetName val="Déclaration tonnage"/>
      <sheetName val="Tirage annuel et nb moyen pages"/>
    </sheetNames>
    <sheetDataSet>
      <sheetData sheetId="0"/>
      <sheetData sheetId="1">
        <row r="21">
          <cell r="H21">
            <v>6665.5949926364965</v>
          </cell>
        </row>
        <row r="26">
          <cell r="H26">
            <v>16124.276703796875</v>
          </cell>
        </row>
        <row r="29">
          <cell r="H29">
            <v>2585.61</v>
          </cell>
        </row>
      </sheetData>
      <sheetData sheetId="2">
        <row r="5">
          <cell r="C5">
            <v>33006011</v>
          </cell>
        </row>
        <row r="6">
          <cell r="C6">
            <v>34300</v>
          </cell>
        </row>
        <row r="7">
          <cell r="C7">
            <v>358</v>
          </cell>
        </row>
        <row r="11">
          <cell r="C11">
            <v>70859758</v>
          </cell>
        </row>
        <row r="12">
          <cell r="C12">
            <v>40484</v>
          </cell>
        </row>
        <row r="13">
          <cell r="C13">
            <v>360</v>
          </cell>
        </row>
        <row r="17">
          <cell r="C17">
            <v>35356344</v>
          </cell>
        </row>
        <row r="18">
          <cell r="C18">
            <v>8808</v>
          </cell>
        </row>
        <row r="19">
          <cell r="C19">
            <v>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lcul Recycle Media"/>
    </sheetNames>
    <sheetDataSet>
      <sheetData sheetId="0">
        <row r="26">
          <cell r="E26">
            <v>-1213.8130996427346</v>
          </cell>
          <cell r="F26">
            <v>-380.60187021229001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poids"/>
      <sheetName val="Procéd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6468087</v>
          </cell>
        </row>
        <row r="9">
          <cell r="B9">
            <v>2352272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A5B9-802D-43D1-81D2-4EB315814C0D}">
  <dimension ref="A1:B15"/>
  <sheetViews>
    <sheetView workbookViewId="0">
      <selection activeCell="B15" sqref="B15"/>
    </sheetView>
  </sheetViews>
  <sheetFormatPr baseColWidth="10" defaultRowHeight="12.75" x14ac:dyDescent="0.2"/>
  <cols>
    <col min="1" max="1" width="3.140625" customWidth="1"/>
  </cols>
  <sheetData>
    <row r="1" spans="1:2" x14ac:dyDescent="0.2">
      <c r="A1" t="s">
        <v>20</v>
      </c>
      <c r="B1" s="5" t="s">
        <v>34</v>
      </c>
    </row>
    <row r="2" spans="1:2" x14ac:dyDescent="0.2">
      <c r="A2" t="s">
        <v>21</v>
      </c>
      <c r="B2" s="5" t="s">
        <v>22</v>
      </c>
    </row>
    <row r="3" spans="1:2" x14ac:dyDescent="0.2">
      <c r="A3" t="s">
        <v>23</v>
      </c>
      <c r="B3" t="s">
        <v>24</v>
      </c>
    </row>
    <row r="4" spans="1:2" x14ac:dyDescent="0.2">
      <c r="A4" t="s">
        <v>25</v>
      </c>
      <c r="B4" t="s">
        <v>42</v>
      </c>
    </row>
    <row r="5" spans="1:2" x14ac:dyDescent="0.2">
      <c r="A5" t="s">
        <v>28</v>
      </c>
      <c r="B5" t="s">
        <v>29</v>
      </c>
    </row>
    <row r="6" spans="1:2" x14ac:dyDescent="0.2">
      <c r="A6" t="s">
        <v>33</v>
      </c>
      <c r="B6" t="s">
        <v>35</v>
      </c>
    </row>
    <row r="7" spans="1:2" x14ac:dyDescent="0.2">
      <c r="B7" t="s">
        <v>36</v>
      </c>
    </row>
    <row r="8" spans="1:2" x14ac:dyDescent="0.2">
      <c r="A8" t="s">
        <v>37</v>
      </c>
      <c r="B8" t="s">
        <v>38</v>
      </c>
    </row>
    <row r="9" spans="1:2" x14ac:dyDescent="0.2">
      <c r="A9" t="s">
        <v>41</v>
      </c>
      <c r="B9" t="s">
        <v>59</v>
      </c>
    </row>
    <row r="10" spans="1:2" x14ac:dyDescent="0.2">
      <c r="A10" t="s">
        <v>47</v>
      </c>
      <c r="B10" s="5" t="s">
        <v>48</v>
      </c>
    </row>
    <row r="11" spans="1:2" x14ac:dyDescent="0.2">
      <c r="A11" t="s">
        <v>49</v>
      </c>
      <c r="B11" s="5" t="s">
        <v>50</v>
      </c>
    </row>
    <row r="12" spans="1:2" x14ac:dyDescent="0.2">
      <c r="A12" t="s">
        <v>51</v>
      </c>
      <c r="B12" s="5" t="s">
        <v>52</v>
      </c>
    </row>
    <row r="13" spans="1:2" x14ac:dyDescent="0.2">
      <c r="A13" t="s">
        <v>53</v>
      </c>
      <c r="B13" s="5" t="s">
        <v>54</v>
      </c>
    </row>
    <row r="14" spans="1:2" x14ac:dyDescent="0.2">
      <c r="A14" t="s">
        <v>56</v>
      </c>
      <c r="B14" s="5" t="s">
        <v>57</v>
      </c>
    </row>
    <row r="15" spans="1:2" x14ac:dyDescent="0.2">
      <c r="B15" s="5" t="s">
        <v>58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2.75" x14ac:dyDescent="0.2"/>
  <cols>
    <col min="1" max="1" width="23.5703125" bestFit="1" customWidth="1"/>
    <col min="2" max="2" width="47.5703125" bestFit="1" customWidth="1"/>
    <col min="3" max="4" width="13.140625" bestFit="1" customWidth="1"/>
    <col min="5" max="5" width="16.140625" bestFit="1" customWidth="1"/>
    <col min="6" max="8" width="13.140625" bestFit="1" customWidth="1"/>
    <col min="9" max="9" width="14.85546875" bestFit="1" customWidth="1"/>
    <col min="10" max="10" width="14.42578125" bestFit="1" customWidth="1"/>
    <col min="11" max="11" width="14.7109375" bestFit="1" customWidth="1"/>
    <col min="12" max="12" width="14.140625" bestFit="1" customWidth="1"/>
    <col min="13" max="13" width="15.42578125" bestFit="1" customWidth="1"/>
    <col min="14" max="14" width="14.85546875" bestFit="1" customWidth="1"/>
    <col min="15" max="15" width="16.85546875" bestFit="1" customWidth="1"/>
    <col min="17" max="17" width="14" bestFit="1" customWidth="1"/>
  </cols>
  <sheetData>
    <row r="1" spans="1:15" x14ac:dyDescent="0.2">
      <c r="A1" s="6" t="s">
        <v>60</v>
      </c>
      <c r="B1" s="6"/>
    </row>
    <row r="2" spans="1:15" x14ac:dyDescent="0.2">
      <c r="A2" t="s">
        <v>0</v>
      </c>
      <c r="B2" t="s">
        <v>0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5" x14ac:dyDescent="0.2">
      <c r="A3" t="s">
        <v>0</v>
      </c>
      <c r="B3" t="s">
        <v>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5" x14ac:dyDescent="0.2">
      <c r="A4" t="s">
        <v>15</v>
      </c>
      <c r="B4" t="s">
        <v>14</v>
      </c>
      <c r="C4" s="33">
        <f>SUM(C5:C8)</f>
        <v>607.7700000000001</v>
      </c>
      <c r="D4" s="33">
        <f>SUM(D5:D8)</f>
        <v>560.01</v>
      </c>
      <c r="E4" s="33">
        <f>SUM(E5:E8)</f>
        <v>520.29</v>
      </c>
      <c r="F4" s="33">
        <f>SUM(F5:F8)</f>
        <v>638.11</v>
      </c>
      <c r="G4" s="33">
        <f>SUM(G5:G8)</f>
        <v>523.80999999999995</v>
      </c>
      <c r="H4" s="33">
        <f>SUM(H5:H8)</f>
        <v>483.94</v>
      </c>
      <c r="I4" s="33">
        <f>SUM(I5:I8)</f>
        <v>509.04</v>
      </c>
      <c r="J4" s="33">
        <f>SUM(J5:J8)</f>
        <v>437.1</v>
      </c>
      <c r="K4" s="33">
        <f>SUM(K5:K8)</f>
        <v>515.04</v>
      </c>
      <c r="L4" s="33">
        <f>SUM(L5:L8)</f>
        <v>624.55999999999995</v>
      </c>
      <c r="M4" s="33">
        <f>SUM(M5:M8)</f>
        <v>523.45999999999992</v>
      </c>
      <c r="N4" s="33">
        <f>SUM(N5:N8)</f>
        <v>454.02000000000004</v>
      </c>
      <c r="O4" s="8">
        <f t="shared" ref="O4:O13" si="0">SUM(C4:N4)</f>
        <v>6397.1500000000005</v>
      </c>
    </row>
    <row r="5" spans="1:15" x14ac:dyDescent="0.2">
      <c r="A5" t="s">
        <v>15</v>
      </c>
      <c r="B5" t="s">
        <v>26</v>
      </c>
      <c r="C5" s="32">
        <v>535.87</v>
      </c>
      <c r="D5" s="32">
        <v>479.5</v>
      </c>
      <c r="E5" s="32">
        <v>455.08</v>
      </c>
      <c r="F5" s="32">
        <v>552</v>
      </c>
      <c r="G5" s="32">
        <v>443</v>
      </c>
      <c r="H5" s="32">
        <v>414.92</v>
      </c>
      <c r="I5" s="32">
        <v>458</v>
      </c>
      <c r="J5" s="32">
        <v>389.06</v>
      </c>
      <c r="K5" s="32">
        <v>430.8</v>
      </c>
      <c r="L5" s="32">
        <v>549.55999999999995</v>
      </c>
      <c r="M5" s="32">
        <v>444.25</v>
      </c>
      <c r="N5" s="32">
        <v>390.22</v>
      </c>
      <c r="O5">
        <f t="shared" si="0"/>
        <v>5542.2599999999993</v>
      </c>
    </row>
    <row r="6" spans="1:15" x14ac:dyDescent="0.2">
      <c r="A6" t="s">
        <v>15</v>
      </c>
      <c r="B6" t="s">
        <v>27</v>
      </c>
      <c r="C6" s="32">
        <v>66.709999999999994</v>
      </c>
      <c r="D6" s="32">
        <v>75.400000000000006</v>
      </c>
      <c r="E6" s="32">
        <v>60.5</v>
      </c>
      <c r="F6" s="32">
        <v>79.33</v>
      </c>
      <c r="G6" s="32">
        <v>73.56</v>
      </c>
      <c r="H6" s="32">
        <v>64.989999999999995</v>
      </c>
      <c r="I6" s="32">
        <v>48.82</v>
      </c>
      <c r="J6" s="32">
        <v>44.88</v>
      </c>
      <c r="K6" s="32">
        <v>78.72</v>
      </c>
      <c r="L6" s="32">
        <v>69.66</v>
      </c>
      <c r="M6" s="32">
        <v>74.81</v>
      </c>
      <c r="N6" s="32">
        <v>61.59</v>
      </c>
      <c r="O6">
        <f t="shared" si="0"/>
        <v>798.97000000000014</v>
      </c>
    </row>
    <row r="7" spans="1:15" x14ac:dyDescent="0.2">
      <c r="A7" t="s">
        <v>15</v>
      </c>
      <c r="B7" t="s">
        <v>19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>
        <f t="shared" si="0"/>
        <v>0</v>
      </c>
    </row>
    <row r="8" spans="1:15" x14ac:dyDescent="0.2">
      <c r="A8" t="s">
        <v>15</v>
      </c>
      <c r="B8" t="s">
        <v>16</v>
      </c>
      <c r="C8" s="32">
        <v>5.19</v>
      </c>
      <c r="D8" s="32">
        <v>5.1100000000000003</v>
      </c>
      <c r="E8" s="32">
        <v>4.71</v>
      </c>
      <c r="F8" s="32">
        <v>6.78</v>
      </c>
      <c r="G8" s="32">
        <v>7.25</v>
      </c>
      <c r="H8" s="32">
        <v>4.03</v>
      </c>
      <c r="I8" s="32">
        <v>2.2200000000000002</v>
      </c>
      <c r="J8" s="32">
        <v>3.16</v>
      </c>
      <c r="K8" s="32">
        <v>5.52</v>
      </c>
      <c r="L8" s="32">
        <v>5.34</v>
      </c>
      <c r="M8" s="32">
        <v>4.4000000000000004</v>
      </c>
      <c r="N8" s="32">
        <v>2.21</v>
      </c>
      <c r="O8">
        <f t="shared" si="0"/>
        <v>55.92</v>
      </c>
    </row>
    <row r="9" spans="1:15" x14ac:dyDescent="0.2">
      <c r="A9" t="s">
        <v>17</v>
      </c>
      <c r="B9" t="s">
        <v>14</v>
      </c>
      <c r="C9" s="33">
        <f>SUM(C10:C11)</f>
        <v>1494.8999999999999</v>
      </c>
      <c r="D9" s="33">
        <f>SUM(D10:D11)</f>
        <v>1388.35</v>
      </c>
      <c r="E9" s="33">
        <f>SUM(E10:E11)</f>
        <v>1244.7099999999998</v>
      </c>
      <c r="F9" s="33">
        <f>SUM(F10:F11)</f>
        <v>1519.0100000000002</v>
      </c>
      <c r="G9" s="33">
        <f>SUM(G10:G11)</f>
        <v>1205.4499999999998</v>
      </c>
      <c r="H9" s="33">
        <f>SUM(H10:H11)</f>
        <v>1112.7</v>
      </c>
      <c r="I9" s="33">
        <f>SUM(I10:I11)</f>
        <v>1281.0500000000002</v>
      </c>
      <c r="J9" s="33">
        <f>SUM(J10:J11)</f>
        <v>1062.72</v>
      </c>
      <c r="K9" s="33">
        <f>SUM(K10:K11)</f>
        <v>1205.6799999999998</v>
      </c>
      <c r="L9" s="33">
        <f>SUM(L10:L11)</f>
        <v>1501.3200000000002</v>
      </c>
      <c r="M9" s="33">
        <f>SUM(M10:M11)</f>
        <v>1262.2</v>
      </c>
      <c r="N9" s="33">
        <f>SUM(N10:N11)</f>
        <v>1080.31</v>
      </c>
      <c r="O9" s="8">
        <f t="shared" si="0"/>
        <v>15358.4</v>
      </c>
    </row>
    <row r="10" spans="1:15" x14ac:dyDescent="0.2">
      <c r="A10" t="s">
        <v>17</v>
      </c>
      <c r="B10" t="s">
        <v>27</v>
      </c>
      <c r="C10" s="32">
        <v>1356.61</v>
      </c>
      <c r="D10" s="32">
        <v>1233.3</v>
      </c>
      <c r="E10" s="32">
        <v>1154.6099999999999</v>
      </c>
      <c r="F10" s="32">
        <v>1386.65</v>
      </c>
      <c r="G10" s="32">
        <v>1079.1099999999999</v>
      </c>
      <c r="H10" s="32">
        <v>1003.86</v>
      </c>
      <c r="I10" s="32">
        <v>1213.1600000000001</v>
      </c>
      <c r="J10" s="32">
        <v>1009.2</v>
      </c>
      <c r="K10" s="32">
        <v>1057.3599999999999</v>
      </c>
      <c r="L10" s="32">
        <v>1350.2</v>
      </c>
      <c r="M10" s="32">
        <v>1085.04</v>
      </c>
      <c r="N10" s="32">
        <v>972.17</v>
      </c>
      <c r="O10">
        <f t="shared" si="0"/>
        <v>13901.270000000002</v>
      </c>
    </row>
    <row r="11" spans="1:15" x14ac:dyDescent="0.2">
      <c r="A11" t="s">
        <v>17</v>
      </c>
      <c r="B11" t="s">
        <v>16</v>
      </c>
      <c r="C11" s="32">
        <v>138.29</v>
      </c>
      <c r="D11" s="32">
        <v>155.05000000000001</v>
      </c>
      <c r="E11" s="32">
        <v>90.1</v>
      </c>
      <c r="F11" s="32">
        <v>132.36000000000001</v>
      </c>
      <c r="G11" s="32">
        <v>126.34</v>
      </c>
      <c r="H11" s="32">
        <v>108.84</v>
      </c>
      <c r="I11" s="32">
        <v>67.89</v>
      </c>
      <c r="J11" s="32">
        <v>53.52</v>
      </c>
      <c r="K11" s="32">
        <v>148.32</v>
      </c>
      <c r="L11" s="32">
        <v>151.12</v>
      </c>
      <c r="M11" s="32">
        <v>177.16</v>
      </c>
      <c r="N11" s="32">
        <v>108.14</v>
      </c>
      <c r="O11">
        <f t="shared" si="0"/>
        <v>1457.13</v>
      </c>
    </row>
    <row r="12" spans="1:15" x14ac:dyDescent="0.2">
      <c r="A12" t="s">
        <v>18</v>
      </c>
      <c r="B12" t="s">
        <v>14</v>
      </c>
      <c r="C12" s="34">
        <f>C13</f>
        <v>218.04</v>
      </c>
      <c r="D12" s="34">
        <f>D13</f>
        <v>218.5</v>
      </c>
      <c r="E12" s="34">
        <f>E13</f>
        <v>185.84</v>
      </c>
      <c r="F12" s="34">
        <f>F13</f>
        <v>222.64</v>
      </c>
      <c r="G12" s="34">
        <f>G13</f>
        <v>171.91</v>
      </c>
      <c r="H12" s="34">
        <f>H13</f>
        <v>166.35</v>
      </c>
      <c r="I12" s="34">
        <f>I13</f>
        <v>126.24</v>
      </c>
      <c r="J12" s="34">
        <f>J13</f>
        <v>160.9</v>
      </c>
      <c r="K12" s="34">
        <f>K13</f>
        <v>168.93</v>
      </c>
      <c r="L12" s="34">
        <f>L13</f>
        <v>237.42</v>
      </c>
      <c r="M12" s="34">
        <f>M13</f>
        <v>196.7</v>
      </c>
      <c r="N12" s="34">
        <f>N13</f>
        <v>124.73</v>
      </c>
      <c r="O12" s="8">
        <f t="shared" si="0"/>
        <v>2198.2000000000003</v>
      </c>
    </row>
    <row r="13" spans="1:15" x14ac:dyDescent="0.2">
      <c r="A13" t="s">
        <v>18</v>
      </c>
      <c r="B13" t="s">
        <v>27</v>
      </c>
      <c r="C13">
        <v>218.04</v>
      </c>
      <c r="D13">
        <v>218.5</v>
      </c>
      <c r="E13">
        <v>185.84</v>
      </c>
      <c r="F13">
        <v>222.64</v>
      </c>
      <c r="G13">
        <v>171.91</v>
      </c>
      <c r="H13">
        <v>166.35</v>
      </c>
      <c r="I13">
        <v>126.24</v>
      </c>
      <c r="J13">
        <v>160.9</v>
      </c>
      <c r="K13">
        <v>168.93</v>
      </c>
      <c r="L13">
        <v>237.42</v>
      </c>
      <c r="M13">
        <v>196.7</v>
      </c>
      <c r="N13">
        <v>124.73</v>
      </c>
      <c r="O13">
        <f t="shared" si="0"/>
        <v>2198.2000000000003</v>
      </c>
    </row>
    <row r="15" spans="1:15" s="3" customFormat="1" x14ac:dyDescent="0.2">
      <c r="B15" s="7" t="s">
        <v>30</v>
      </c>
      <c r="C15" s="8">
        <f>C4+C9+C12</f>
        <v>2320.71</v>
      </c>
      <c r="D15" s="8">
        <f t="shared" ref="D15:O15" si="1">D4+D9+D12</f>
        <v>2166.8599999999997</v>
      </c>
      <c r="E15" s="8">
        <f t="shared" si="1"/>
        <v>1950.8399999999997</v>
      </c>
      <c r="F15" s="8">
        <f t="shared" si="1"/>
        <v>2379.7600000000002</v>
      </c>
      <c r="G15" s="8">
        <f t="shared" si="1"/>
        <v>1901.1699999999998</v>
      </c>
      <c r="H15" s="8">
        <f t="shared" si="1"/>
        <v>1762.99</v>
      </c>
      <c r="I15" s="8">
        <f t="shared" si="1"/>
        <v>1916.3300000000002</v>
      </c>
      <c r="J15" s="8">
        <f t="shared" si="1"/>
        <v>1660.7200000000003</v>
      </c>
      <c r="K15" s="8">
        <f t="shared" si="1"/>
        <v>1889.6499999999999</v>
      </c>
      <c r="L15" s="8">
        <f t="shared" si="1"/>
        <v>2363.3000000000002</v>
      </c>
      <c r="M15" s="8">
        <f t="shared" si="1"/>
        <v>1982.36</v>
      </c>
      <c r="N15" s="8">
        <f t="shared" si="1"/>
        <v>1659.06</v>
      </c>
      <c r="O15" s="8">
        <f t="shared" si="1"/>
        <v>23953.75</v>
      </c>
    </row>
    <row r="17" spans="1:15" x14ac:dyDescent="0.2">
      <c r="F17" s="1"/>
      <c r="O17" s="19"/>
    </row>
    <row r="18" spans="1:15" x14ac:dyDescent="0.2">
      <c r="F18" s="1"/>
      <c r="O18" s="19"/>
    </row>
    <row r="19" spans="1:15" ht="13.5" thickBot="1" x14ac:dyDescent="0.25">
      <c r="A19" t="s">
        <v>0</v>
      </c>
      <c r="B19" t="s">
        <v>0</v>
      </c>
      <c r="C19" s="10" t="s">
        <v>1</v>
      </c>
      <c r="D19" s="10" t="s">
        <v>1</v>
      </c>
      <c r="E19" s="10" t="s">
        <v>40</v>
      </c>
      <c r="F19" s="10"/>
      <c r="G19" s="10"/>
      <c r="O19" s="20"/>
    </row>
    <row r="20" spans="1:15" x14ac:dyDescent="0.2">
      <c r="A20" t="s">
        <v>0</v>
      </c>
      <c r="B20" t="s">
        <v>0</v>
      </c>
      <c r="C20" s="35" t="s">
        <v>61</v>
      </c>
      <c r="D20" s="35" t="s">
        <v>31</v>
      </c>
      <c r="E20" s="36" t="s">
        <v>62</v>
      </c>
      <c r="F20" s="36" t="s">
        <v>39</v>
      </c>
      <c r="G20" s="37" t="s">
        <v>63</v>
      </c>
      <c r="H20" s="16" t="s">
        <v>65</v>
      </c>
      <c r="O20" s="20"/>
    </row>
    <row r="21" spans="1:15" x14ac:dyDescent="0.2">
      <c r="A21" t="s">
        <v>15</v>
      </c>
      <c r="B21" t="s">
        <v>14</v>
      </c>
      <c r="C21" s="13">
        <f>SUMPRODUCT((A21=$A$4:$A$13)*(B21=$B$4:$B$13)*($O$4:$O$13))</f>
        <v>6397.1500000000005</v>
      </c>
      <c r="D21" s="13">
        <f>SUM(D22:D25)</f>
        <v>7138.0299999999988</v>
      </c>
      <c r="E21" s="2">
        <f>(C21-D21)/D21</f>
        <v>-0.10379334354156516</v>
      </c>
      <c r="F21" s="4">
        <f>'[1]Déclaration tonnage'!$H$21</f>
        <v>6665.5949926364965</v>
      </c>
      <c r="G21" s="4">
        <f>-[2]Feuil1!$F$26</f>
        <v>380.60187021229001</v>
      </c>
      <c r="H21" s="14">
        <f>C21-G21</f>
        <v>6016.5481297877104</v>
      </c>
      <c r="L21" s="21"/>
      <c r="M21" s="22"/>
      <c r="O21" s="20"/>
    </row>
    <row r="22" spans="1:15" x14ac:dyDescent="0.2">
      <c r="A22" t="s">
        <v>15</v>
      </c>
      <c r="B22" t="s">
        <v>26</v>
      </c>
      <c r="C22" s="4">
        <f>SUMPRODUCT((A22=$A$4:$A$13)*(B22=$B$4:$B$13)*($O$4:$O$13))</f>
        <v>5542.2599999999993</v>
      </c>
      <c r="D22" s="4">
        <v>6125.98</v>
      </c>
      <c r="H22" s="15"/>
      <c r="O22" s="20"/>
    </row>
    <row r="23" spans="1:15" x14ac:dyDescent="0.2">
      <c r="A23" t="s">
        <v>15</v>
      </c>
      <c r="B23" t="s">
        <v>27</v>
      </c>
      <c r="C23" s="4">
        <f t="shared" ref="C23:C30" si="2">SUMPRODUCT((A23=$A$4:$A$13)*(B23=$B$4:$B$13)*($O$4:$O$13))</f>
        <v>798.97000000000014</v>
      </c>
      <c r="D23" s="4">
        <v>904.48</v>
      </c>
      <c r="H23" s="15"/>
      <c r="O23" s="20"/>
    </row>
    <row r="24" spans="1:15" x14ac:dyDescent="0.2">
      <c r="A24" t="s">
        <v>15</v>
      </c>
      <c r="B24" t="s">
        <v>19</v>
      </c>
      <c r="C24" s="4">
        <f t="shared" si="2"/>
        <v>0</v>
      </c>
      <c r="D24" s="4">
        <v>-39</v>
      </c>
      <c r="H24" s="15"/>
      <c r="O24" s="20"/>
    </row>
    <row r="25" spans="1:15" x14ac:dyDescent="0.2">
      <c r="A25" t="s">
        <v>15</v>
      </c>
      <c r="B25" t="s">
        <v>16</v>
      </c>
      <c r="C25" s="4">
        <f t="shared" si="2"/>
        <v>55.92</v>
      </c>
      <c r="D25" s="4">
        <v>146.57000000000002</v>
      </c>
      <c r="H25" s="15"/>
      <c r="O25" s="19"/>
    </row>
    <row r="26" spans="1:15" x14ac:dyDescent="0.2">
      <c r="A26" t="s">
        <v>17</v>
      </c>
      <c r="B26" t="s">
        <v>14</v>
      </c>
      <c r="C26" s="13">
        <f t="shared" si="2"/>
        <v>15358.4</v>
      </c>
      <c r="D26" s="13">
        <f>SUM(D27:D28)</f>
        <v>17490.419999999998</v>
      </c>
      <c r="E26" s="2">
        <f>(C26-D26)/D26</f>
        <v>-0.12189644388185068</v>
      </c>
      <c r="F26" s="4">
        <f>'[1]Déclaration tonnage'!$H$26</f>
        <v>16124.276703796875</v>
      </c>
      <c r="G26" s="4">
        <f>-[2]Feuil1!$E$26</f>
        <v>1213.8130996427346</v>
      </c>
      <c r="H26" s="14">
        <f>C26-G26</f>
        <v>14144.586900357264</v>
      </c>
      <c r="O26" s="20"/>
    </row>
    <row r="27" spans="1:15" x14ac:dyDescent="0.2">
      <c r="A27" t="s">
        <v>17</v>
      </c>
      <c r="B27" t="s">
        <v>27</v>
      </c>
      <c r="C27" s="4">
        <f t="shared" si="2"/>
        <v>13901.270000000002</v>
      </c>
      <c r="D27" s="4">
        <v>16008.31</v>
      </c>
      <c r="H27" s="15"/>
    </row>
    <row r="28" spans="1:15" x14ac:dyDescent="0.2">
      <c r="A28" t="s">
        <v>17</v>
      </c>
      <c r="B28" t="s">
        <v>16</v>
      </c>
      <c r="C28" s="4">
        <f t="shared" si="2"/>
        <v>1457.13</v>
      </c>
      <c r="D28" s="4">
        <v>1482.1100000000001</v>
      </c>
      <c r="H28" s="15"/>
      <c r="L28" s="21"/>
      <c r="M28" s="22"/>
    </row>
    <row r="29" spans="1:15" x14ac:dyDescent="0.2">
      <c r="A29" t="s">
        <v>18</v>
      </c>
      <c r="B29" t="s">
        <v>14</v>
      </c>
      <c r="C29" s="13">
        <f t="shared" si="2"/>
        <v>2198.2000000000003</v>
      </c>
      <c r="D29" s="13">
        <f>SUM(D30)</f>
        <v>2585.61</v>
      </c>
      <c r="E29" s="2">
        <f>(C29-D29)/D29</f>
        <v>-0.14983311481623285</v>
      </c>
      <c r="F29" s="4">
        <f>'[1]Déclaration tonnage'!$H$29</f>
        <v>2585.61</v>
      </c>
      <c r="G29" s="4">
        <v>0</v>
      </c>
      <c r="H29" s="17">
        <f>C29-G29</f>
        <v>2198.2000000000003</v>
      </c>
    </row>
    <row r="30" spans="1:15" x14ac:dyDescent="0.2">
      <c r="A30" t="s">
        <v>18</v>
      </c>
      <c r="B30" t="s">
        <v>27</v>
      </c>
      <c r="C30" s="4">
        <f t="shared" si="2"/>
        <v>2198.2000000000003</v>
      </c>
      <c r="D30" s="4">
        <v>2585.61</v>
      </c>
      <c r="H30" s="15"/>
      <c r="L30" s="19"/>
    </row>
    <row r="31" spans="1:15" x14ac:dyDescent="0.2">
      <c r="H31" s="15"/>
    </row>
    <row r="32" spans="1:15" ht="13.5" thickBot="1" x14ac:dyDescent="0.25">
      <c r="B32" s="7" t="s">
        <v>30</v>
      </c>
      <c r="C32" s="11">
        <f>C21+C26+C29</f>
        <v>23953.75</v>
      </c>
      <c r="D32" s="11">
        <f>D21+D26+D29</f>
        <v>27214.059999999998</v>
      </c>
      <c r="E32" s="12">
        <f>(C32-D32)/D32</f>
        <v>-0.11980241095962887</v>
      </c>
      <c r="F32" s="11">
        <f>F21+F26+F29</f>
        <v>25375.481696433373</v>
      </c>
      <c r="G32" s="11">
        <f>G21+G26+G29</f>
        <v>1594.4149698550245</v>
      </c>
      <c r="H32" s="18">
        <f>H21+H26+H29</f>
        <v>22359.335030144975</v>
      </c>
    </row>
    <row r="33" spans="2:13" x14ac:dyDescent="0.2">
      <c r="L33" s="21"/>
      <c r="M33" s="22"/>
    </row>
    <row r="34" spans="2:13" x14ac:dyDescent="0.2">
      <c r="B34" s="9" t="s">
        <v>32</v>
      </c>
      <c r="C34" s="9">
        <f>C32-O15</f>
        <v>0</v>
      </c>
      <c r="D34" s="9"/>
    </row>
    <row r="39" spans="2:13" x14ac:dyDescent="0.2">
      <c r="C39" s="23"/>
      <c r="D39" s="24"/>
      <c r="E39" s="25"/>
      <c r="F39" s="26"/>
      <c r="G39" s="27"/>
    </row>
    <row r="40" spans="2:13" x14ac:dyDescent="0.2">
      <c r="C40" s="23"/>
      <c r="D40" s="10"/>
      <c r="E40" s="25"/>
      <c r="F40" s="26"/>
      <c r="G40" s="27"/>
    </row>
    <row r="41" spans="2:13" x14ac:dyDescent="0.2">
      <c r="C41" s="23"/>
      <c r="D41" s="10"/>
      <c r="E41" s="25"/>
      <c r="F41" s="26"/>
      <c r="G41" s="27"/>
    </row>
  </sheetData>
  <pageMargins left="0.70866141732283472" right="0.70866141732283472" top="0.74803149606299213" bottom="0.74803149606299213" header="0.31496062992125984" footer="0.31496062992125984"/>
  <pageSetup scale="48" orientation="landscape" r:id="rId1"/>
  <headerFooter>
    <oddFooter>&amp;L&amp;Z&amp;F&amp;R&amp;A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D658-B1F9-491D-9CF5-0FF77F43EB1C}">
  <dimension ref="A1:F2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1" sqref="E11"/>
    </sheetView>
  </sheetViews>
  <sheetFormatPr baseColWidth="10" defaultRowHeight="12.75" x14ac:dyDescent="0.2"/>
  <cols>
    <col min="1" max="1" width="23.5703125" bestFit="1" customWidth="1"/>
    <col min="2" max="2" width="47.5703125" bestFit="1" customWidth="1"/>
    <col min="3" max="3" width="13.42578125" bestFit="1" customWidth="1"/>
    <col min="4" max="5" width="16.140625" bestFit="1" customWidth="1"/>
    <col min="6" max="6" width="13.140625" bestFit="1" customWidth="1"/>
  </cols>
  <sheetData>
    <row r="1" spans="1:6" x14ac:dyDescent="0.2">
      <c r="A1" s="6" t="s">
        <v>64</v>
      </c>
      <c r="B1" s="6"/>
    </row>
    <row r="2" spans="1:6" x14ac:dyDescent="0.2">
      <c r="A2" t="s">
        <v>0</v>
      </c>
      <c r="B2" t="s">
        <v>0</v>
      </c>
      <c r="C2" s="10" t="s">
        <v>1</v>
      </c>
      <c r="D2" s="10" t="s">
        <v>1</v>
      </c>
    </row>
    <row r="3" spans="1:6" x14ac:dyDescent="0.2">
      <c r="A3" t="s">
        <v>0</v>
      </c>
      <c r="B3" t="s">
        <v>0</v>
      </c>
      <c r="C3" s="35" t="s">
        <v>61</v>
      </c>
      <c r="D3" s="35" t="s">
        <v>31</v>
      </c>
      <c r="E3" t="s">
        <v>55</v>
      </c>
    </row>
    <row r="4" spans="1:6" x14ac:dyDescent="0.2">
      <c r="A4" t="s">
        <v>15</v>
      </c>
      <c r="B4" t="s">
        <v>14</v>
      </c>
      <c r="C4" s="4">
        <f>'Déclaration tonnage'!C21</f>
        <v>6397.1500000000005</v>
      </c>
      <c r="D4" s="4">
        <f>'Déclaration tonnage'!D21</f>
        <v>7138.0299999999988</v>
      </c>
    </row>
    <row r="5" spans="1:6" x14ac:dyDescent="0.2">
      <c r="A5" t="s">
        <v>15</v>
      </c>
      <c r="B5" t="s">
        <v>43</v>
      </c>
      <c r="C5" s="23">
        <v>31489775</v>
      </c>
      <c r="D5" s="23">
        <f>'[1]Tirage annuel et nb moyen pages'!$C$5</f>
        <v>33006011</v>
      </c>
      <c r="E5" s="23">
        <f>'[3]2018'!$B$9</f>
        <v>2352272</v>
      </c>
      <c r="F5" s="28">
        <f>C5-E5</f>
        <v>29137503</v>
      </c>
    </row>
    <row r="6" spans="1:6" x14ac:dyDescent="0.2">
      <c r="A6" t="s">
        <v>15</v>
      </c>
      <c r="B6" t="s">
        <v>44</v>
      </c>
      <c r="C6" s="23">
        <v>33604</v>
      </c>
      <c r="D6" s="23">
        <f>'[1]Tirage annuel et nb moyen pages'!$C$6</f>
        <v>34300</v>
      </c>
      <c r="E6" s="23"/>
      <c r="F6" s="20"/>
    </row>
    <row r="7" spans="1:6" x14ac:dyDescent="0.2">
      <c r="A7" t="s">
        <v>15</v>
      </c>
      <c r="B7" t="s">
        <v>45</v>
      </c>
      <c r="C7" s="23">
        <v>358</v>
      </c>
      <c r="D7" s="23">
        <f>'[1]Tirage annuel et nb moyen pages'!$C$7</f>
        <v>358</v>
      </c>
      <c r="E7" s="23"/>
      <c r="F7" s="20"/>
    </row>
    <row r="8" spans="1:6" x14ac:dyDescent="0.2">
      <c r="C8" s="30">
        <f>C6/C7/2</f>
        <v>46.932960893854748</v>
      </c>
      <c r="D8" s="29">
        <f>D6/D7/2</f>
        <v>47.905027932960891</v>
      </c>
      <c r="E8" s="31"/>
      <c r="F8" s="20"/>
    </row>
    <row r="9" spans="1:6" x14ac:dyDescent="0.2">
      <c r="E9" s="31"/>
      <c r="F9" s="20"/>
    </row>
    <row r="10" spans="1:6" x14ac:dyDescent="0.2">
      <c r="A10" t="s">
        <v>17</v>
      </c>
      <c r="B10" t="s">
        <v>14</v>
      </c>
      <c r="C10" s="4">
        <f>'Déclaration tonnage'!C26</f>
        <v>15358.4</v>
      </c>
      <c r="D10" s="4">
        <f>'Déclaration tonnage'!D26</f>
        <v>17490.419999999998</v>
      </c>
      <c r="E10" s="23"/>
      <c r="F10" s="20"/>
    </row>
    <row r="11" spans="1:6" x14ac:dyDescent="0.2">
      <c r="A11" t="s">
        <v>17</v>
      </c>
      <c r="B11" t="s">
        <v>43</v>
      </c>
      <c r="C11" s="23">
        <v>66339390</v>
      </c>
      <c r="D11" s="23">
        <f>'[1]Tirage annuel et nb moyen pages'!$C$11</f>
        <v>70859758</v>
      </c>
      <c r="E11" s="23">
        <f>'[3]2018'!$B$8</f>
        <v>6468087</v>
      </c>
      <c r="F11" s="28">
        <f>C11-E11</f>
        <v>59871303</v>
      </c>
    </row>
    <row r="12" spans="1:6" x14ac:dyDescent="0.2">
      <c r="A12" t="s">
        <v>17</v>
      </c>
      <c r="B12" t="s">
        <v>44</v>
      </c>
      <c r="C12" s="23">
        <v>37304</v>
      </c>
      <c r="D12" s="23">
        <f>'[1]Tirage annuel et nb moyen pages'!$C$12</f>
        <v>40484</v>
      </c>
      <c r="E12" s="23"/>
      <c r="F12" s="20"/>
    </row>
    <row r="13" spans="1:6" x14ac:dyDescent="0.2">
      <c r="A13" t="s">
        <v>17</v>
      </c>
      <c r="B13" t="s">
        <v>45</v>
      </c>
      <c r="C13" s="23">
        <v>358</v>
      </c>
      <c r="D13" s="23">
        <f>'[1]Tirage annuel et nb moyen pages'!$C$13</f>
        <v>360</v>
      </c>
      <c r="E13" s="23"/>
    </row>
    <row r="14" spans="1:6" x14ac:dyDescent="0.2">
      <c r="C14" s="30">
        <f t="shared" ref="C14:D14" si="0">C12/C13/2</f>
        <v>52.100558659217874</v>
      </c>
      <c r="D14" s="29">
        <f t="shared" si="0"/>
        <v>56.227777777777774</v>
      </c>
      <c r="E14" s="23"/>
    </row>
    <row r="15" spans="1:6" s="3" customFormat="1" x14ac:dyDescent="0.2">
      <c r="A15"/>
      <c r="B15"/>
      <c r="C15"/>
      <c r="D15"/>
      <c r="E15" s="23"/>
      <c r="F15"/>
    </row>
    <row r="16" spans="1:6" x14ac:dyDescent="0.2">
      <c r="A16" t="s">
        <v>18</v>
      </c>
      <c r="B16" t="s">
        <v>14</v>
      </c>
      <c r="C16" s="4">
        <f>'Déclaration tonnage'!C29</f>
        <v>2198.2000000000003</v>
      </c>
      <c r="D16" s="4">
        <f>'Déclaration tonnage'!D29</f>
        <v>2585.61</v>
      </c>
    </row>
    <row r="17" spans="1:6" x14ac:dyDescent="0.2">
      <c r="A17" t="s">
        <v>18</v>
      </c>
      <c r="B17" t="s">
        <v>46</v>
      </c>
      <c r="C17" s="23">
        <v>31929608</v>
      </c>
      <c r="D17" s="23">
        <f>'[1]Tirage annuel et nb moyen pages'!$C$17</f>
        <v>35356344</v>
      </c>
      <c r="E17" s="23">
        <v>0</v>
      </c>
      <c r="F17" s="28">
        <f>C17-E17</f>
        <v>31929608</v>
      </c>
    </row>
    <row r="18" spans="1:6" x14ac:dyDescent="0.2">
      <c r="A18" t="s">
        <v>18</v>
      </c>
      <c r="B18" t="s">
        <v>44</v>
      </c>
      <c r="C18" s="23">
        <v>8032</v>
      </c>
      <c r="D18" s="23">
        <f>'[1]Tirage annuel et nb moyen pages'!$C$18</f>
        <v>8808</v>
      </c>
    </row>
    <row r="19" spans="1:6" x14ac:dyDescent="0.2">
      <c r="A19" t="s">
        <v>18</v>
      </c>
      <c r="B19" t="s">
        <v>45</v>
      </c>
      <c r="C19" s="23">
        <v>236</v>
      </c>
      <c r="D19" s="23">
        <f>'[1]Tirage annuel et nb moyen pages'!$C$19</f>
        <v>246</v>
      </c>
    </row>
    <row r="20" spans="1:6" x14ac:dyDescent="0.2">
      <c r="C20" s="30">
        <f t="shared" ref="C20:D20" si="1">C18/C19/2</f>
        <v>17.016949152542374</v>
      </c>
      <c r="D20" s="29">
        <f t="shared" si="1"/>
        <v>17.902439024390244</v>
      </c>
    </row>
  </sheetData>
  <pageMargins left="0.70866141732283472" right="0.70866141732283472" top="0.74803149606299213" bottom="0.74803149606299213" header="0.31496062992125984" footer="0.31496062992125984"/>
  <pageSetup scale="52" orientation="landscape" r:id="rId1"/>
  <headerFooter>
    <oddFooter>&amp;L&amp;Z&amp;F&amp;R&amp;A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Étapes</vt:lpstr>
      <vt:lpstr>Déclaration tonnage</vt:lpstr>
      <vt:lpstr>Tirage annuel et nb moyen pages</vt:lpstr>
      <vt:lpstr>'Déclaration tonnage'!Zone_d_impression</vt:lpstr>
      <vt:lpstr>'Tirage annuel et nb moyen pages'!Zone_d_impression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edith.mathieu</dc:creator>
  <cp:lastModifiedBy>Isabelle Bercier</cp:lastModifiedBy>
  <cp:lastPrinted>2019-03-20T20:19:17Z</cp:lastPrinted>
  <dcterms:created xsi:type="dcterms:W3CDTF">2015-02-05T14:09:50Z</dcterms:created>
  <dcterms:modified xsi:type="dcterms:W3CDTF">2019-03-20T20:55:44Z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